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8_{A23286FD-EFA8-4F5F-9BA3-A983070948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tal Calculator" sheetId="1" r:id="rId1"/>
  </sheets>
  <definedNames>
    <definedName name="_xlnm.Print_Area" localSheetId="0">'Rental Calculator'!$A$1:$Q$72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5" i="1" s="1"/>
  <c r="G40" i="1"/>
  <c r="G38" i="1" s="1"/>
  <c r="D30" i="1"/>
  <c r="G24" i="1"/>
  <c r="G22" i="1" s="1"/>
  <c r="G25" i="1"/>
  <c r="G29" i="1" s="1"/>
  <c r="G30" i="1" l="1"/>
  <c r="G32" i="1" s="1"/>
  <c r="O41" i="1"/>
  <c r="O45" i="1" s="1"/>
  <c r="O40" i="1"/>
  <c r="O38" i="1" s="1"/>
  <c r="O25" i="1"/>
  <c r="O29" i="1" s="1"/>
  <c r="O24" i="1"/>
  <c r="O22" i="1" s="1"/>
  <c r="L46" i="1" l="1"/>
  <c r="O46" i="1" s="1"/>
  <c r="O48" i="1" s="1"/>
  <c r="D46" i="1"/>
  <c r="L30" i="1"/>
  <c r="O30" i="1" s="1"/>
  <c r="O32" i="1" s="1"/>
  <c r="G46" i="1" l="1"/>
  <c r="G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McCusker</author>
  </authors>
  <commentList>
    <comment ref="E14" authorId="0" shapeId="0" xr:uid="{812E6FC7-F123-4774-A6FD-DA42ABA9A26F}">
      <text>
        <r>
          <rPr>
            <sz val="9"/>
            <color indexed="81"/>
            <rFont val="Tahoma"/>
            <family val="2"/>
          </rPr>
          <t>Insert total cost price + VAT (including installation)</t>
        </r>
      </text>
    </comment>
  </commentList>
</comments>
</file>

<file path=xl/sharedStrings.xml><?xml version="1.0" encoding="utf-8"?>
<sst xmlns="http://schemas.openxmlformats.org/spreadsheetml/2006/main" count="46" uniqueCount="25">
  <si>
    <t>Quote Date:</t>
  </si>
  <si>
    <t>Equipment Value:</t>
  </si>
  <si>
    <t>Term of 2 Years</t>
  </si>
  <si>
    <t>First payment of</t>
  </si>
  <si>
    <t>23 monthly payments of</t>
  </si>
  <si>
    <t>Total Cost of</t>
  </si>
  <si>
    <t>Tax Relief at</t>
  </si>
  <si>
    <t>This equates to:</t>
  </si>
  <si>
    <t>of</t>
  </si>
  <si>
    <t>Net cost of the finance</t>
  </si>
  <si>
    <t>Term of 3 Years</t>
  </si>
  <si>
    <t>Term of 4 Years</t>
  </si>
  <si>
    <t>Term of 5 Years</t>
  </si>
  <si>
    <t>35 monthly payments of</t>
  </si>
  <si>
    <t>47 monthly payments of</t>
  </si>
  <si>
    <t>59 monthly payments of</t>
  </si>
  <si>
    <t>Lease Quotation</t>
  </si>
  <si>
    <t>Customer Name:</t>
  </si>
  <si>
    <t>Example Customer</t>
  </si>
  <si>
    <t>Important Information</t>
  </si>
  <si>
    <t>Company's Tax Rate:</t>
  </si>
  <si>
    <t>Equivalent weekly payments of</t>
  </si>
  <si>
    <t xml:space="preserve"> (+ VAT)</t>
  </si>
  <si>
    <t xml:space="preserve">All rental are + VAT (recoverable) and subject to status 
All lease repayments are 100% fully tax deductible 
If you require figures on any other basis or wish to discuss leasing in more detail, please contact RDS Fire &amp; Security. 
</t>
  </si>
  <si>
    <t xml:space="preserve">    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</si>
</sst>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2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 tint="0.34998626667073579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 tint="0.3499862666707357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 tint="0.249977111117893"/>
      <name val="Arial"/>
      <family val="2"/>
    </font>
    <font>
      <sz val="9"/>
      <color indexed="81"/>
      <name val="Tahoma"/>
      <family val="2"/>
    </font>
    <font>
      <b/>
      <sz val="12"/>
      <color theme="1" tint="0.249977111117893"/>
      <name val="Arial"/>
      <family val="2"/>
    </font>
    <font>
      <b/>
      <sz val="10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sz val="11"/>
      <color rgb="FFFF0000"/>
      <name val="Arial"/>
      <family val="2"/>
    </font>
    <font>
      <sz val="9"/>
      <color theme="1" tint="0.34998626667073579"/>
      <name val="Arial"/>
      <family val="2"/>
    </font>
    <font>
      <sz val="20"/>
      <color theme="1" tint="0.34998626667073579"/>
      <name val="Arial"/>
      <family val="2"/>
    </font>
    <font>
      <sz val="11"/>
      <name val="Arial"/>
      <family val="2"/>
    </font>
    <font>
      <b/>
      <i/>
      <sz val="10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0" borderId="0" xfId="0" applyFont="1"/>
    <xf numFmtId="9" fontId="1" fillId="2" borderId="0" xfId="0" applyNumberFormat="1" applyFont="1" applyFill="1" applyAlignment="1">
      <alignment horizontal="left"/>
    </xf>
    <xf numFmtId="0" fontId="5" fillId="2" borderId="0" xfId="0" applyFont="1" applyFill="1"/>
    <xf numFmtId="164" fontId="4" fillId="2" borderId="0" xfId="0" applyNumberFormat="1" applyFont="1" applyFill="1" applyAlignment="1">
      <alignment horizontal="right"/>
    </xf>
    <xf numFmtId="0" fontId="5" fillId="0" borderId="0" xfId="0" applyFont="1"/>
    <xf numFmtId="0" fontId="8" fillId="2" borderId="0" xfId="0" applyFont="1" applyFill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0" fontId="4" fillId="2" borderId="0" xfId="0" applyFont="1" applyFill="1"/>
    <xf numFmtId="0" fontId="2" fillId="3" borderId="0" xfId="0" applyFont="1" applyFill="1"/>
    <xf numFmtId="0" fontId="9" fillId="3" borderId="0" xfId="0" applyFont="1" applyFill="1"/>
    <xf numFmtId="0" fontId="3" fillId="3" borderId="0" xfId="0" applyFont="1" applyFill="1"/>
    <xf numFmtId="0" fontId="1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4" fillId="2" borderId="0" xfId="0" applyFont="1" applyFill="1"/>
    <xf numFmtId="0" fontId="4" fillId="2" borderId="0" xfId="0" applyFont="1" applyFill="1"/>
    <xf numFmtId="0" fontId="11" fillId="2" borderId="0" xfId="0" applyFont="1" applyFill="1"/>
    <xf numFmtId="0" fontId="13" fillId="2" borderId="0" xfId="0" applyFont="1" applyFill="1"/>
    <xf numFmtId="0" fontId="15" fillId="2" borderId="0" xfId="0" applyFont="1" applyFill="1"/>
    <xf numFmtId="164" fontId="15" fillId="2" borderId="0" xfId="0" applyNumberFormat="1" applyFont="1" applyFill="1" applyAlignment="1">
      <alignment horizontal="right"/>
    </xf>
    <xf numFmtId="0" fontId="6" fillId="2" borderId="0" xfId="0" applyFont="1" applyFill="1"/>
    <xf numFmtId="164" fontId="6" fillId="2" borderId="0" xfId="0" applyNumberFormat="1" applyFont="1" applyFill="1" applyAlignment="1">
      <alignment horizontal="right"/>
    </xf>
    <xf numFmtId="0" fontId="16" fillId="2" borderId="0" xfId="0" applyFont="1" applyFill="1"/>
    <xf numFmtId="164" fontId="16" fillId="2" borderId="0" xfId="0" applyNumberFormat="1" applyFont="1" applyFill="1" applyAlignment="1">
      <alignment horizontal="right"/>
    </xf>
    <xf numFmtId="0" fontId="17" fillId="2" borderId="0" xfId="0" applyFont="1" applyFill="1"/>
    <xf numFmtId="9" fontId="17" fillId="2" borderId="0" xfId="0" applyNumberFormat="1" applyFont="1" applyFill="1" applyAlignment="1">
      <alignment horizontal="left"/>
    </xf>
    <xf numFmtId="164" fontId="17" fillId="2" borderId="0" xfId="0" applyNumberFormat="1" applyFont="1" applyFill="1" applyAlignment="1">
      <alignment horizontal="right"/>
    </xf>
    <xf numFmtId="14" fontId="16" fillId="2" borderId="0" xfId="0" applyNumberFormat="1" applyFont="1" applyFill="1" applyAlignment="1" applyProtection="1">
      <alignment horizontal="left"/>
      <protection locked="0"/>
    </xf>
    <xf numFmtId="0" fontId="16" fillId="2" borderId="0" xfId="0" applyFont="1" applyFill="1" applyProtection="1">
      <protection locked="0"/>
    </xf>
    <xf numFmtId="9" fontId="16" fillId="2" borderId="0" xfId="0" applyNumberFormat="1" applyFont="1" applyFill="1" applyAlignment="1" applyProtection="1">
      <alignment horizontal="left"/>
      <protection locked="0"/>
    </xf>
    <xf numFmtId="0" fontId="14" fillId="2" borderId="0" xfId="0" applyFont="1" applyFill="1"/>
    <xf numFmtId="0" fontId="19" fillId="2" borderId="0" xfId="0" applyFont="1" applyFill="1"/>
    <xf numFmtId="164" fontId="20" fillId="0" borderId="0" xfId="0" applyNumberFormat="1" applyFont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16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13" fillId="2" borderId="0" xfId="0" applyFont="1" applyFill="1" applyAlignment="1">
      <alignment horizontal="center"/>
    </xf>
    <xf numFmtId="14" fontId="16" fillId="2" borderId="0" xfId="0" applyNumberFormat="1" applyFont="1" applyFill="1" applyAlignment="1" applyProtection="1">
      <alignment horizontal="left"/>
      <protection locked="0"/>
    </xf>
    <xf numFmtId="164" fontId="10" fillId="4" borderId="1" xfId="0" applyNumberFormat="1" applyFont="1" applyFill="1" applyBorder="1" applyAlignment="1" applyProtection="1">
      <alignment horizontal="center"/>
      <protection locked="0"/>
    </xf>
    <xf numFmtId="164" fontId="10" fillId="4" borderId="2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/>
    <xf numFmtId="9" fontId="16" fillId="2" borderId="0" xfId="0" applyNumberFormat="1" applyFont="1" applyFill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0" fontId="7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9524</xdr:rowOff>
    </xdr:from>
    <xdr:to>
      <xdr:col>15</xdr:col>
      <xdr:colOff>219075</xdr:colOff>
      <xdr:row>57</xdr:row>
      <xdr:rowOff>238125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81000" y="8029574"/>
          <a:ext cx="7219950" cy="1857376"/>
        </a:xfrm>
        <a:prstGeom prst="roundRect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19050</xdr:colOff>
      <xdr:row>18</xdr:row>
      <xdr:rowOff>19050</xdr:rowOff>
    </xdr:from>
    <xdr:to>
      <xdr:col>7</xdr:col>
      <xdr:colOff>200025</xdr:colOff>
      <xdr:row>33</xdr:row>
      <xdr:rowOff>9525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2609850"/>
          <a:ext cx="3295650" cy="2057400"/>
        </a:xfrm>
        <a:prstGeom prst="roundRect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314324</xdr:colOff>
      <xdr:row>18</xdr:row>
      <xdr:rowOff>9525</xdr:rowOff>
    </xdr:from>
    <xdr:to>
      <xdr:col>15</xdr:col>
      <xdr:colOff>192449</xdr:colOff>
      <xdr:row>33</xdr:row>
      <xdr:rowOff>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76724" y="2600325"/>
          <a:ext cx="3297600" cy="2057400"/>
        </a:xfrm>
        <a:prstGeom prst="roundRect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34</xdr:row>
      <xdr:rowOff>66675</xdr:rowOff>
    </xdr:from>
    <xdr:to>
      <xdr:col>7</xdr:col>
      <xdr:colOff>182925</xdr:colOff>
      <xdr:row>49</xdr:row>
      <xdr:rowOff>1800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1000" y="4886325"/>
          <a:ext cx="3297600" cy="2059200"/>
        </a:xfrm>
        <a:prstGeom prst="roundRect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304799</xdr:colOff>
      <xdr:row>34</xdr:row>
      <xdr:rowOff>66675</xdr:rowOff>
    </xdr:from>
    <xdr:to>
      <xdr:col>15</xdr:col>
      <xdr:colOff>182924</xdr:colOff>
      <xdr:row>49</xdr:row>
      <xdr:rowOff>1800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67199" y="4886325"/>
          <a:ext cx="3297600" cy="2059200"/>
        </a:xfrm>
        <a:prstGeom prst="roundRect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347711</xdr:colOff>
      <xdr:row>59</xdr:row>
      <xdr:rowOff>129459</xdr:rowOff>
    </xdr:from>
    <xdr:to>
      <xdr:col>11</xdr:col>
      <xdr:colOff>278563</xdr:colOff>
      <xdr:row>68</xdr:row>
      <xdr:rowOff>43734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335537" y="10656655"/>
          <a:ext cx="3243896" cy="1405144"/>
        </a:xfrm>
        <a:prstGeom prst="roundRect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304800</xdr:colOff>
      <xdr:row>50</xdr:row>
      <xdr:rowOff>114299</xdr:rowOff>
    </xdr:from>
    <xdr:to>
      <xdr:col>14</xdr:col>
      <xdr:colOff>762000</xdr:colOff>
      <xdr:row>57</xdr:row>
      <xdr:rowOff>209549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6775" y="8134349"/>
          <a:ext cx="6381750" cy="1724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The benefits of leasing include:</a:t>
          </a:r>
        </a:p>
        <a:p>
          <a:pPr algn="ctr"/>
          <a:endParaRPr lang="en-US" sz="1100">
            <a:solidFill>
              <a:schemeClr val="tx1">
                <a:lumMod val="65000"/>
                <a:lumOff val="35000"/>
              </a:schemeClr>
            </a:solidFill>
            <a:latin typeface="Tahoma" pitchFamily="34" charset="0"/>
            <a:cs typeface="Tahoma" pitchFamily="34" charset="0"/>
          </a:endParaRPr>
        </a:p>
        <a:p>
          <a:pPr algn="ctr"/>
          <a:r>
            <a:rPr lang="en-US" sz="110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Rentals remain fixed for the</a:t>
          </a:r>
          <a:r>
            <a:rPr lang="en-US" sz="1100" baseline="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 full duration of the lease agreement</a:t>
          </a:r>
        </a:p>
        <a:p>
          <a:pPr algn="ctr"/>
          <a:endParaRPr lang="en-US" sz="1100" baseline="0">
            <a:solidFill>
              <a:schemeClr val="tx1">
                <a:lumMod val="65000"/>
                <a:lumOff val="35000"/>
              </a:schemeClr>
            </a:solidFill>
            <a:latin typeface="Tahoma" pitchFamily="34" charset="0"/>
            <a:cs typeface="Tahoma" pitchFamily="34" charset="0"/>
          </a:endParaRPr>
        </a:p>
        <a:p>
          <a:pPr algn="ctr"/>
          <a:r>
            <a:rPr lang="en-US" sz="1100" baseline="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Rental payments are 100% tax deductible</a:t>
          </a:r>
        </a:p>
        <a:p>
          <a:pPr algn="ctr"/>
          <a:endParaRPr lang="en-US" sz="1100" baseline="0">
            <a:solidFill>
              <a:schemeClr val="tx1">
                <a:lumMod val="65000"/>
                <a:lumOff val="35000"/>
              </a:schemeClr>
            </a:solidFill>
            <a:latin typeface="Tahoma" pitchFamily="34" charset="0"/>
            <a:cs typeface="Tahoma" pitchFamily="34" charset="0"/>
          </a:endParaRPr>
        </a:p>
        <a:p>
          <a:pPr algn="ctr"/>
          <a:r>
            <a:rPr lang="en-US" sz="1100" baseline="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Simple upgrades often with no noticeable change to your rental costs</a:t>
          </a:r>
        </a:p>
        <a:p>
          <a:pPr algn="ctr"/>
          <a:endParaRPr lang="en-US" sz="1100" baseline="0">
            <a:solidFill>
              <a:schemeClr val="tx1">
                <a:lumMod val="65000"/>
                <a:lumOff val="35000"/>
              </a:schemeClr>
            </a:solidFill>
            <a:latin typeface="Tahoma" pitchFamily="34" charset="0"/>
            <a:cs typeface="Tahoma" pitchFamily="34" charset="0"/>
          </a:endParaRPr>
        </a:p>
        <a:p>
          <a:pPr algn="ctr"/>
          <a:r>
            <a:rPr lang="en-US" sz="1100" baseline="0">
              <a:solidFill>
                <a:schemeClr val="tx1">
                  <a:lumMod val="65000"/>
                  <a:lumOff val="35000"/>
                </a:schemeClr>
              </a:solidFill>
              <a:latin typeface="Tahoma" pitchFamily="34" charset="0"/>
              <a:cs typeface="Tahoma" pitchFamily="34" charset="0"/>
            </a:rPr>
            <a:t>Your valuable working capital is protected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  <a:latin typeface="Tahoma" pitchFamily="34" charset="0"/>
            <a:cs typeface="Tahoma" pitchFamily="34" charset="0"/>
          </a:endParaRPr>
        </a:p>
      </xdr:txBody>
    </xdr:sp>
    <xdr:clientData/>
  </xdr:twoCellAnchor>
  <xdr:twoCellAnchor editAs="oneCell">
    <xdr:from>
      <xdr:col>9</xdr:col>
      <xdr:colOff>106506</xdr:colOff>
      <xdr:row>1</xdr:row>
      <xdr:rowOff>106099</xdr:rowOff>
    </xdr:from>
    <xdr:to>
      <xdr:col>15</xdr:col>
      <xdr:colOff>68933</xdr:colOff>
      <xdr:row>7</xdr:row>
      <xdr:rowOff>188634</xdr:rowOff>
    </xdr:to>
    <xdr:pic>
      <xdr:nvPicPr>
        <xdr:cNvPr id="12" name="Picture 11" descr="RDS Fire &amp; Security Systems">
          <a:extLst>
            <a:ext uri="{FF2B5EF4-FFF2-40B4-BE49-F238E27FC236}">
              <a16:creationId xmlns:a16="http://schemas.microsoft.com/office/drawing/2014/main" id="{F6E0DC6F-CCCA-4F42-99B8-E20D65A1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0332" y="487099"/>
          <a:ext cx="3068405" cy="1076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210740</xdr:colOff>
      <xdr:row>61</xdr:row>
      <xdr:rowOff>73782</xdr:rowOff>
    </xdr:from>
    <xdr:to>
      <xdr:col>10</xdr:col>
      <xdr:colOff>673575</xdr:colOff>
      <xdr:row>67</xdr:row>
      <xdr:rowOff>33535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6CD4105-3C0E-4D4D-88BD-5AEF0C3131DB}"/>
            </a:ext>
          </a:extLst>
        </xdr:cNvPr>
        <xdr:cNvSpPr txBox="1"/>
      </xdr:nvSpPr>
      <xdr:spPr>
        <a:xfrm>
          <a:off x="2811479" y="10932282"/>
          <a:ext cx="2318139" cy="953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u="sng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RDS Fire &amp; Security </a:t>
          </a:r>
          <a:br>
            <a:rPr lang="en-GB" sz="110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br>
            <a:rPr lang="en-GB" sz="110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GB" sz="110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0800 368 9091</a:t>
          </a:r>
          <a:br>
            <a:rPr lang="en-GB" sz="110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GB" sz="110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info@rdsfireandsecurity.co.uk</a:t>
          </a:r>
          <a:br>
            <a:rPr lang="en-GB" sz="1100"/>
          </a:b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375"/>
  <sheetViews>
    <sheetView tabSelected="1" topLeftCell="A7" zoomScale="115" zoomScaleNormal="115" zoomScaleSheetLayoutView="100" workbookViewId="0">
      <selection activeCell="G25" sqref="G25"/>
    </sheetView>
  </sheetViews>
  <sheetFormatPr defaultColWidth="9.140625" defaultRowHeight="12.75" x14ac:dyDescent="0.2"/>
  <cols>
    <col min="1" max="1" width="5.7109375" style="2" customWidth="1"/>
    <col min="2" max="2" width="2.7109375" style="2" customWidth="1"/>
    <col min="3" max="3" width="12.7109375" style="2" customWidth="1"/>
    <col min="4" max="4" width="5" style="2" customWidth="1"/>
    <col min="5" max="5" width="3.7109375" style="2" customWidth="1"/>
    <col min="6" max="6" width="9.140625" style="2" customWidth="1"/>
    <col min="7" max="7" width="13.42578125" style="2" customWidth="1"/>
    <col min="8" max="8" width="7" style="2" customWidth="1"/>
    <col min="9" max="9" width="4.7109375" style="2" customWidth="1"/>
    <col min="10" max="10" width="2.7109375" style="2" customWidth="1"/>
    <col min="11" max="11" width="12.7109375" style="2" customWidth="1"/>
    <col min="12" max="12" width="5" style="2" customWidth="1"/>
    <col min="13" max="13" width="3.5703125" style="2" customWidth="1"/>
    <col min="14" max="14" width="9.140625" style="2" customWidth="1"/>
    <col min="15" max="15" width="13.42578125" style="2" customWidth="1"/>
    <col min="16" max="16" width="4.42578125" style="2" customWidth="1"/>
    <col min="17" max="17" width="4" style="2" customWidth="1"/>
    <col min="18" max="20" width="9.140625" style="15"/>
    <col min="21" max="21" width="16.85546875" style="15" customWidth="1"/>
    <col min="22" max="47" width="9.140625" style="15"/>
    <col min="48" max="69" width="9.140625" style="1"/>
    <col min="70" max="16384" width="9.140625" style="2"/>
  </cols>
  <sheetData>
    <row r="1" spans="1:27" ht="30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2"/>
      <c r="S1" s="12"/>
      <c r="T1" s="12"/>
      <c r="U1" s="12"/>
      <c r="V1" s="12"/>
      <c r="W1" s="12"/>
      <c r="X1" s="12"/>
      <c r="Y1" s="13"/>
      <c r="Z1" s="14"/>
      <c r="AA1" s="14"/>
    </row>
    <row r="2" spans="1:2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2"/>
      <c r="S2" s="12"/>
      <c r="T2" s="12"/>
      <c r="U2" s="12"/>
      <c r="V2" s="12"/>
      <c r="W2" s="12"/>
      <c r="X2" s="12"/>
      <c r="Y2" s="13"/>
      <c r="Z2" s="14"/>
      <c r="AA2" s="14"/>
    </row>
    <row r="3" spans="1:2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2"/>
      <c r="S3" s="12"/>
      <c r="T3" s="12"/>
      <c r="U3" s="12"/>
      <c r="V3" s="12"/>
      <c r="W3" s="12"/>
      <c r="X3" s="12"/>
      <c r="Y3" s="13"/>
      <c r="Z3" s="14"/>
      <c r="AA3" s="14"/>
    </row>
    <row r="4" spans="1:2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/>
      <c r="M4" s="1"/>
      <c r="N4" s="1"/>
      <c r="O4"/>
      <c r="P4" s="1"/>
      <c r="Q4" s="1"/>
      <c r="R4" s="12"/>
      <c r="S4" s="12"/>
      <c r="T4" s="12"/>
      <c r="U4" s="12"/>
      <c r="V4" s="12"/>
      <c r="W4" s="12"/>
      <c r="X4" s="12"/>
      <c r="Y4" s="13"/>
      <c r="Z4" s="14"/>
      <c r="AA4" s="14"/>
    </row>
    <row r="5" spans="1:2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2"/>
      <c r="S5" s="12"/>
      <c r="T5" s="12"/>
      <c r="U5" s="12"/>
      <c r="V5" s="12"/>
      <c r="W5" s="12"/>
      <c r="X5" s="12"/>
      <c r="Y5" s="13"/>
      <c r="Z5" s="14"/>
      <c r="AA5" s="14"/>
    </row>
    <row r="6" spans="1:27" x14ac:dyDescent="0.2">
      <c r="A6" s="1"/>
      <c r="B6" s="1"/>
      <c r="C6" s="1"/>
      <c r="D6" s="1"/>
      <c r="E6"/>
      <c r="F6" s="1"/>
      <c r="G6" s="1"/>
      <c r="H6" s="1"/>
      <c r="I6" s="1"/>
      <c r="J6" s="1"/>
      <c r="K6" s="1"/>
      <c r="L6" s="1"/>
      <c r="M6" s="1"/>
      <c r="N6" s="1"/>
      <c r="O6"/>
      <c r="P6" s="1"/>
      <c r="Q6" s="1"/>
      <c r="R6" s="12"/>
      <c r="S6" s="12"/>
      <c r="T6" s="12"/>
      <c r="U6" s="12"/>
      <c r="V6" s="12"/>
      <c r="W6" s="12"/>
      <c r="X6" s="12"/>
      <c r="Y6" s="13"/>
      <c r="Z6" s="14"/>
      <c r="AA6" s="14"/>
    </row>
    <row r="7" spans="1:2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2"/>
      <c r="S7" s="12"/>
      <c r="T7" s="12"/>
      <c r="U7" s="12"/>
      <c r="V7" s="12"/>
      <c r="W7" s="12"/>
      <c r="X7" s="12"/>
      <c r="Y7" s="13"/>
      <c r="Z7" s="14"/>
      <c r="AA7" s="14"/>
    </row>
    <row r="8" spans="1:27" ht="25.5" x14ac:dyDescent="0.35">
      <c r="A8" s="1"/>
      <c r="B8" s="35" t="s">
        <v>16</v>
      </c>
      <c r="C8" s="20"/>
      <c r="D8" s="20"/>
      <c r="E8" s="20"/>
      <c r="F8" s="1"/>
      <c r="G8" s="1"/>
      <c r="H8" s="1"/>
      <c r="I8" s="1"/>
      <c r="J8" s="1"/>
      <c r="K8" s="1"/>
      <c r="L8" s="1"/>
      <c r="M8" s="1"/>
      <c r="N8" s="1"/>
      <c r="O8"/>
      <c r="P8" s="1"/>
      <c r="Q8" s="1"/>
      <c r="R8" s="12"/>
      <c r="S8" s="13"/>
      <c r="T8" s="13"/>
      <c r="U8" s="13"/>
      <c r="V8" s="13"/>
      <c r="W8" s="13"/>
      <c r="X8" s="13"/>
      <c r="Y8" s="13"/>
      <c r="Z8" s="14"/>
      <c r="AA8" s="14"/>
    </row>
    <row r="9" spans="1:2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2"/>
      <c r="S9" s="12"/>
      <c r="T9" s="12"/>
      <c r="U9" s="12"/>
      <c r="V9" s="12"/>
      <c r="W9" s="12"/>
      <c r="X9" s="12"/>
      <c r="Y9" s="14"/>
      <c r="Z9" s="14"/>
      <c r="AA9" s="14"/>
    </row>
    <row r="10" spans="1:27" ht="12.75" customHeight="1" x14ac:dyDescent="0.2">
      <c r="A10" s="1"/>
      <c r="B10" s="46" t="s">
        <v>0</v>
      </c>
      <c r="C10" s="46"/>
      <c r="D10" s="46"/>
      <c r="E10" s="43">
        <v>44501</v>
      </c>
      <c r="F10" s="43"/>
      <c r="G10" s="31"/>
      <c r="H10" s="32"/>
      <c r="I10" s="32"/>
      <c r="J10" s="32"/>
      <c r="K10" s="32"/>
      <c r="L10" s="32"/>
      <c r="M10" s="11"/>
      <c r="N10" s="18"/>
      <c r="O10" s="11"/>
      <c r="P10" s="1"/>
      <c r="Q10" s="1"/>
      <c r="R10" s="12"/>
      <c r="S10" s="12"/>
      <c r="T10" s="12"/>
      <c r="U10" s="12"/>
      <c r="V10" s="12"/>
      <c r="W10" s="12"/>
      <c r="X10" s="12"/>
      <c r="Y10" s="14"/>
      <c r="Z10" s="14"/>
      <c r="AA10" s="14"/>
    </row>
    <row r="11" spans="1:27" ht="6" customHeight="1" x14ac:dyDescent="0.2">
      <c r="A11" s="1"/>
      <c r="B11" s="34"/>
      <c r="C11" s="34"/>
      <c r="D11" s="34"/>
      <c r="E11" s="32"/>
      <c r="F11" s="32"/>
      <c r="G11" s="32"/>
      <c r="H11" s="32"/>
      <c r="I11" s="32"/>
      <c r="J11" s="32"/>
      <c r="K11" s="32"/>
      <c r="L11" s="32"/>
      <c r="M11" s="11"/>
      <c r="N11" s="18"/>
      <c r="O11" s="11"/>
      <c r="P11" s="1"/>
      <c r="Q11" s="1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2.75" customHeight="1" x14ac:dyDescent="0.2">
      <c r="A12" s="1"/>
      <c r="B12" s="46" t="s">
        <v>17</v>
      </c>
      <c r="C12" s="46"/>
      <c r="D12" s="46"/>
      <c r="E12" s="48" t="s">
        <v>18</v>
      </c>
      <c r="F12" s="48"/>
      <c r="G12" s="48"/>
      <c r="H12" s="48"/>
      <c r="I12" s="48"/>
      <c r="J12" s="48"/>
      <c r="K12" s="48"/>
      <c r="L12" s="48"/>
      <c r="M12" s="11"/>
      <c r="N12" s="18"/>
      <c r="O12" s="11"/>
      <c r="P12" s="1"/>
      <c r="Q12" s="1"/>
      <c r="R12" s="14"/>
      <c r="S12" s="14"/>
      <c r="T12" s="14"/>
      <c r="U12" s="14"/>
      <c r="V12" s="14"/>
      <c r="W12" s="14"/>
      <c r="X12" s="14"/>
      <c r="Y12" s="14"/>
      <c r="Z12" s="14"/>
    </row>
    <row r="13" spans="1:27" ht="6" customHeight="1" x14ac:dyDescent="0.2">
      <c r="A13" s="1"/>
      <c r="B13" s="34"/>
      <c r="C13" s="34"/>
      <c r="D13" s="34"/>
      <c r="E13" s="32"/>
      <c r="F13" s="32"/>
      <c r="G13" s="32"/>
      <c r="H13" s="32"/>
      <c r="I13" s="32"/>
      <c r="J13" s="32"/>
      <c r="K13" s="32"/>
      <c r="L13" s="32"/>
      <c r="M13" s="11"/>
      <c r="N13" s="18"/>
      <c r="O13" s="11"/>
      <c r="P13" s="1"/>
      <c r="Q13" s="1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14.25" customHeight="1" x14ac:dyDescent="0.25">
      <c r="A14" s="1"/>
      <c r="B14" s="46" t="s">
        <v>1</v>
      </c>
      <c r="C14" s="46"/>
      <c r="D14" s="46"/>
      <c r="E14" s="44">
        <v>10000</v>
      </c>
      <c r="F14" s="45"/>
      <c r="G14" s="36" t="s">
        <v>22</v>
      </c>
      <c r="H14" s="32"/>
      <c r="I14" s="32"/>
      <c r="J14" s="32"/>
      <c r="K14" s="32"/>
      <c r="L14" s="32"/>
      <c r="M14" s="11"/>
      <c r="N14" s="18"/>
      <c r="O14" s="11"/>
      <c r="P14" s="1"/>
      <c r="Q14" s="1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6" customHeight="1" x14ac:dyDescent="0.2">
      <c r="A15" s="1"/>
      <c r="B15" s="34"/>
      <c r="C15" s="34"/>
      <c r="D15" s="34"/>
      <c r="E15" s="32"/>
      <c r="F15" s="32"/>
      <c r="G15" s="32"/>
      <c r="H15" s="32"/>
      <c r="I15" s="32"/>
      <c r="J15" s="32"/>
      <c r="K15" s="32"/>
      <c r="L15" s="32"/>
      <c r="M15" s="11"/>
      <c r="N15" s="18"/>
      <c r="O15" s="11"/>
      <c r="P15" s="1"/>
      <c r="Q15" s="1"/>
      <c r="R15" s="14"/>
      <c r="S15" s="14"/>
      <c r="T15" s="14"/>
      <c r="U15" s="14"/>
      <c r="V15" s="14"/>
      <c r="W15" s="14"/>
      <c r="X15" s="14"/>
      <c r="Y15" s="14"/>
    </row>
    <row r="16" spans="1:27" ht="12.75" customHeight="1" x14ac:dyDescent="0.2">
      <c r="A16" s="1"/>
      <c r="B16" s="46" t="s">
        <v>20</v>
      </c>
      <c r="C16" s="46"/>
      <c r="D16" s="46"/>
      <c r="E16" s="47">
        <v>0.2</v>
      </c>
      <c r="F16" s="47"/>
      <c r="G16" s="33"/>
      <c r="H16" s="32"/>
      <c r="I16" s="32"/>
      <c r="J16" s="32"/>
      <c r="K16" s="32"/>
      <c r="L16" s="32"/>
      <c r="M16" s="11"/>
      <c r="N16" s="18"/>
      <c r="O16" s="11"/>
      <c r="P16" s="1"/>
      <c r="Q16" s="1"/>
      <c r="R16" s="14"/>
      <c r="S16" s="14"/>
      <c r="T16" s="14"/>
      <c r="U16" s="14"/>
      <c r="V16" s="14"/>
      <c r="W16" s="14"/>
      <c r="X16" s="14"/>
      <c r="Y16" s="14"/>
    </row>
    <row r="17" spans="1:69" ht="12.75" customHeight="1" x14ac:dyDescent="0.2">
      <c r="A17" s="1"/>
      <c r="B17" s="34"/>
      <c r="C17" s="34"/>
      <c r="D17" s="34"/>
      <c r="E17" s="33"/>
      <c r="F17" s="33"/>
      <c r="G17" s="33"/>
      <c r="H17" s="32"/>
      <c r="I17" s="32"/>
      <c r="J17" s="32"/>
      <c r="K17" s="32"/>
      <c r="L17" s="32"/>
      <c r="M17" s="19"/>
      <c r="N17" s="19"/>
      <c r="O17" s="19"/>
      <c r="P17" s="1"/>
      <c r="Q17" s="1"/>
      <c r="R17" s="14"/>
      <c r="S17" s="14"/>
      <c r="T17" s="14"/>
      <c r="U17" s="14"/>
      <c r="V17" s="14"/>
      <c r="W17" s="14"/>
      <c r="X17" s="14"/>
      <c r="Y17" s="14"/>
    </row>
    <row r="18" spans="1:69" ht="18" customHeight="1" x14ac:dyDescent="0.2">
      <c r="A18" s="1"/>
      <c r="B18" s="1"/>
      <c r="C18" s="1"/>
      <c r="D18" s="1"/>
      <c r="E18" s="3"/>
      <c r="F18" s="3"/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4"/>
      <c r="S18" s="14"/>
      <c r="T18" s="14"/>
      <c r="U18" s="14"/>
      <c r="V18" s="14"/>
      <c r="W18" s="14"/>
      <c r="X18" s="14"/>
      <c r="Y18" s="14"/>
    </row>
    <row r="19" spans="1:69" ht="11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4"/>
      <c r="S19" s="14"/>
      <c r="T19" s="14"/>
      <c r="U19" s="14"/>
      <c r="V19" s="14"/>
      <c r="W19" s="14"/>
      <c r="X19" s="14"/>
      <c r="Y19" s="14"/>
    </row>
    <row r="20" spans="1:69" ht="15" customHeight="1" x14ac:dyDescent="0.25">
      <c r="A20" s="4"/>
      <c r="B20" s="4"/>
      <c r="C20" s="42" t="s">
        <v>2</v>
      </c>
      <c r="D20" s="42"/>
      <c r="E20" s="42"/>
      <c r="F20" s="42"/>
      <c r="G20" s="42"/>
      <c r="H20" s="4"/>
      <c r="I20" s="4"/>
      <c r="J20" s="4"/>
      <c r="K20" s="42" t="s">
        <v>10</v>
      </c>
      <c r="L20" s="42"/>
      <c r="M20" s="42"/>
      <c r="N20" s="42"/>
      <c r="O20" s="42"/>
      <c r="P20" s="4"/>
      <c r="Q20" s="4"/>
      <c r="R20" s="14"/>
      <c r="S20" s="14"/>
      <c r="T20" s="14"/>
      <c r="U20" s="14"/>
      <c r="V20" s="14"/>
      <c r="W20" s="14"/>
      <c r="X20" s="14"/>
      <c r="Y20" s="14"/>
    </row>
    <row r="21" spans="1:6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4"/>
      <c r="S21" s="14"/>
      <c r="T21" s="14"/>
      <c r="U21" s="14"/>
      <c r="V21" s="14"/>
      <c r="W21" s="14"/>
      <c r="X21" s="14"/>
      <c r="Y21" s="14"/>
    </row>
    <row r="22" spans="1:69" ht="12.75" customHeight="1" x14ac:dyDescent="0.2">
      <c r="A22" s="1"/>
      <c r="B22" s="1"/>
      <c r="C22" s="26" t="s">
        <v>21</v>
      </c>
      <c r="D22" s="26"/>
      <c r="E22" s="26"/>
      <c r="F22" s="27"/>
      <c r="G22" s="23">
        <f>IF(E14&lt;=3999, "Please Contact",  G24*12/52)</f>
        <v>111.1846153846154</v>
      </c>
      <c r="H22" s="1"/>
      <c r="I22" s="1"/>
      <c r="J22" s="1"/>
      <c r="K22" s="26" t="s">
        <v>21</v>
      </c>
      <c r="L22" s="22"/>
      <c r="M22" s="22"/>
      <c r="N22" s="22"/>
      <c r="O22" s="27">
        <f>IF(E14&lt;=3999, "Please Contact",  O24*12/52)</f>
        <v>77.07692307692308</v>
      </c>
      <c r="P22" s="1"/>
      <c r="Q22" s="1"/>
      <c r="R22" s="14"/>
      <c r="S22" s="14"/>
      <c r="T22" s="14"/>
      <c r="U22" s="14"/>
      <c r="V22" s="14"/>
      <c r="W22" s="14"/>
      <c r="X22" s="14"/>
      <c r="Y22" s="14"/>
    </row>
    <row r="23" spans="1:69" s="6" customFormat="1" ht="9" customHeight="1" x14ac:dyDescent="0.2">
      <c r="A23" s="1"/>
      <c r="B23" s="1"/>
      <c r="C23" s="26"/>
      <c r="D23" s="26"/>
      <c r="E23" s="26"/>
      <c r="F23" s="27"/>
      <c r="G23" s="23"/>
      <c r="H23" s="1"/>
      <c r="I23" s="1"/>
      <c r="J23" s="1"/>
      <c r="K23" s="26"/>
      <c r="L23" s="22"/>
      <c r="M23" s="22"/>
      <c r="N23" s="22"/>
      <c r="O23" s="27"/>
      <c r="P23" s="1"/>
      <c r="Q23" s="1"/>
      <c r="R23" s="16"/>
      <c r="S23" s="16"/>
      <c r="T23" s="17"/>
      <c r="U23" s="17"/>
      <c r="V23" s="17"/>
      <c r="W23" s="17"/>
      <c r="X23" s="17"/>
      <c r="Y23" s="17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ht="12" customHeight="1" x14ac:dyDescent="0.2">
      <c r="A24" s="1"/>
      <c r="B24" s="1"/>
      <c r="C24" s="26" t="s">
        <v>3</v>
      </c>
      <c r="D24" s="26"/>
      <c r="E24" s="26"/>
      <c r="F24" s="27"/>
      <c r="G24" s="23">
        <f>IF(E14&lt;=3999, "Please Contact",  E14*48.18/1000)</f>
        <v>481.8</v>
      </c>
      <c r="H24" s="1"/>
      <c r="I24" s="1"/>
      <c r="J24" s="1"/>
      <c r="K24" s="26" t="s">
        <v>3</v>
      </c>
      <c r="L24" s="22"/>
      <c r="M24" s="22"/>
      <c r="N24" s="22"/>
      <c r="O24" s="27">
        <f>IF(E14&lt;=3999, "Please Contact",  E14*33.4/1000)</f>
        <v>334</v>
      </c>
      <c r="P24" s="1"/>
      <c r="Q24" s="1"/>
      <c r="T24" s="14"/>
      <c r="U24" s="14"/>
      <c r="V24" s="14"/>
      <c r="W24" s="14"/>
      <c r="X24" s="14"/>
      <c r="Y24" s="14"/>
    </row>
    <row r="25" spans="1:69" ht="15" x14ac:dyDescent="0.2">
      <c r="A25" s="1"/>
      <c r="B25" s="1"/>
      <c r="C25" s="26" t="s">
        <v>4</v>
      </c>
      <c r="D25" s="26"/>
      <c r="E25" s="26"/>
      <c r="F25" s="27"/>
      <c r="G25" s="23">
        <f>IF(E14&lt;=3999, "Please Contact",  E14*48.18/1000)</f>
        <v>481.8</v>
      </c>
      <c r="H25" s="1"/>
      <c r="I25" s="1"/>
      <c r="J25" s="1"/>
      <c r="K25" s="26" t="s">
        <v>13</v>
      </c>
      <c r="L25" s="22"/>
      <c r="M25" s="22"/>
      <c r="N25" s="22"/>
      <c r="O25" s="27">
        <f>IF(E14&lt;=3999, "Please Contact",  E14*33.4/1000)</f>
        <v>334</v>
      </c>
      <c r="P25" s="1"/>
      <c r="Q25" s="1"/>
    </row>
    <row r="26" spans="1:69" ht="9" customHeight="1" x14ac:dyDescent="0.2">
      <c r="A26" s="1"/>
      <c r="B26" s="1"/>
      <c r="C26" s="26"/>
      <c r="D26" s="26"/>
      <c r="E26" s="26"/>
      <c r="F26" s="27"/>
      <c r="G26" s="23"/>
      <c r="H26" s="1"/>
      <c r="I26" s="1"/>
      <c r="J26" s="1"/>
      <c r="K26" s="26"/>
      <c r="L26" s="22"/>
      <c r="M26" s="22"/>
      <c r="N26" s="22"/>
      <c r="O26" s="27"/>
      <c r="P26" s="1"/>
      <c r="Q26" s="1"/>
    </row>
    <row r="27" spans="1:69" ht="12.75" customHeight="1" x14ac:dyDescent="0.2">
      <c r="A27" s="1"/>
      <c r="B27" s="1"/>
      <c r="C27" s="26" t="s">
        <v>7</v>
      </c>
      <c r="D27" s="26"/>
      <c r="E27" s="26"/>
      <c r="F27" s="27"/>
      <c r="G27" s="23"/>
      <c r="H27" s="1"/>
      <c r="I27" s="1"/>
      <c r="J27" s="1"/>
      <c r="K27" s="26" t="s">
        <v>7</v>
      </c>
      <c r="L27" s="22"/>
      <c r="M27" s="22"/>
      <c r="N27" s="22"/>
      <c r="O27" s="27"/>
      <c r="P27" s="1"/>
      <c r="Q27" s="1"/>
    </row>
    <row r="28" spans="1:69" ht="3.75" customHeight="1" x14ac:dyDescent="0.2">
      <c r="A28" s="1"/>
      <c r="B28" s="1"/>
      <c r="C28" s="26"/>
      <c r="D28" s="26"/>
      <c r="E28" s="26"/>
      <c r="F28" s="27"/>
      <c r="G28" s="23"/>
      <c r="H28" s="1"/>
      <c r="I28" s="1"/>
      <c r="J28" s="1"/>
      <c r="K28" s="26"/>
      <c r="L28" s="22"/>
      <c r="M28" s="22"/>
      <c r="N28" s="22"/>
      <c r="O28" s="27"/>
      <c r="P28" s="1"/>
      <c r="Q28" s="1"/>
    </row>
    <row r="29" spans="1:69" ht="15" x14ac:dyDescent="0.2">
      <c r="A29" s="1"/>
      <c r="B29" s="1"/>
      <c r="C29" s="26" t="s">
        <v>5</v>
      </c>
      <c r="D29" s="26"/>
      <c r="E29" s="26"/>
      <c r="F29" s="27"/>
      <c r="G29" s="23">
        <f>IF(E14&lt;=3999, "Please Contact",  G25*24)</f>
        <v>11563.2</v>
      </c>
      <c r="H29" s="1"/>
      <c r="I29" s="1"/>
      <c r="J29" s="1"/>
      <c r="K29" s="26" t="s">
        <v>5</v>
      </c>
      <c r="L29" s="22"/>
      <c r="M29" s="22"/>
      <c r="N29" s="22"/>
      <c r="O29" s="27">
        <f>IF(E14&lt;=3999, "Please Contact",  O25*36)</f>
        <v>12024</v>
      </c>
      <c r="P29" s="1"/>
      <c r="Q29" s="1"/>
    </row>
    <row r="30" spans="1:69" ht="15" x14ac:dyDescent="0.2">
      <c r="A30" s="1"/>
      <c r="B30" s="1"/>
      <c r="C30" s="28" t="s">
        <v>6</v>
      </c>
      <c r="D30" s="29">
        <f>E16</f>
        <v>0.2</v>
      </c>
      <c r="E30" s="28" t="s">
        <v>8</v>
      </c>
      <c r="F30" s="30"/>
      <c r="G30" s="25">
        <f>IF(E14&lt;=3999, "Please Contact",  G29*D30)</f>
        <v>2312.6400000000003</v>
      </c>
      <c r="H30" s="1"/>
      <c r="I30" s="1"/>
      <c r="J30" s="1"/>
      <c r="K30" s="28" t="s">
        <v>6</v>
      </c>
      <c r="L30" s="29">
        <f>E16</f>
        <v>0.2</v>
      </c>
      <c r="M30" s="24" t="s">
        <v>8</v>
      </c>
      <c r="N30" s="24"/>
      <c r="O30" s="30">
        <f>IF(E14&lt;=3999, "Please Contact",  O29*L30)</f>
        <v>2404.8000000000002</v>
      </c>
      <c r="P30" s="1"/>
      <c r="Q30" s="1"/>
    </row>
    <row r="31" spans="1:69" ht="9" customHeight="1" x14ac:dyDescent="0.2">
      <c r="A31" s="1"/>
      <c r="B31" s="1"/>
      <c r="C31" s="11"/>
      <c r="D31" s="11"/>
      <c r="E31" s="11"/>
      <c r="F31" s="5"/>
      <c r="G31" s="5"/>
      <c r="H31" s="1"/>
      <c r="I31" s="1"/>
      <c r="J31" s="1"/>
      <c r="K31" s="26"/>
      <c r="L31" s="11"/>
      <c r="M31" s="11"/>
      <c r="N31" s="18"/>
      <c r="O31" s="5"/>
      <c r="P31" s="1"/>
      <c r="Q31" s="1"/>
    </row>
    <row r="32" spans="1:69" ht="15" x14ac:dyDescent="0.25">
      <c r="A32" s="1"/>
      <c r="B32" s="1"/>
      <c r="C32" s="26" t="s">
        <v>9</v>
      </c>
      <c r="D32" s="11"/>
      <c r="E32" s="11"/>
      <c r="F32" s="10"/>
      <c r="G32" s="10">
        <f>IF(E14&lt;=3999, "Please Contact",  G29-G30)</f>
        <v>9250.5600000000013</v>
      </c>
      <c r="H32" s="1"/>
      <c r="I32" s="1"/>
      <c r="J32" s="1"/>
      <c r="K32" s="26" t="s">
        <v>9</v>
      </c>
      <c r="L32" s="11"/>
      <c r="M32" s="11"/>
      <c r="N32" s="18"/>
      <c r="O32" s="10">
        <f>IF(E14&lt;=3999, "Please Contact",  O29-O30)</f>
        <v>9619.2000000000007</v>
      </c>
      <c r="P32" s="1"/>
      <c r="Q32" s="1"/>
    </row>
    <row r="33" spans="1:69" ht="6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6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6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69" ht="16.5" customHeight="1" x14ac:dyDescent="0.25">
      <c r="A36" s="4"/>
      <c r="B36" s="4"/>
      <c r="C36" s="42" t="s">
        <v>11</v>
      </c>
      <c r="D36" s="42"/>
      <c r="E36" s="42"/>
      <c r="F36" s="42"/>
      <c r="G36" s="42"/>
      <c r="H36" s="4"/>
      <c r="I36" s="4"/>
      <c r="J36" s="4"/>
      <c r="K36" s="42" t="s">
        <v>12</v>
      </c>
      <c r="L36" s="42"/>
      <c r="M36" s="42"/>
      <c r="N36" s="42"/>
      <c r="O36" s="42"/>
      <c r="P36" s="4"/>
      <c r="Q36" s="4"/>
    </row>
    <row r="37" spans="1:6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69" ht="12.75" customHeight="1" x14ac:dyDescent="0.2">
      <c r="A38" s="1"/>
      <c r="B38" s="1"/>
      <c r="C38" s="26" t="s">
        <v>21</v>
      </c>
      <c r="D38" s="11"/>
      <c r="E38" s="11"/>
      <c r="F38" s="5"/>
      <c r="G38" s="27">
        <f>IF(E14&lt;=3999, "Please Contact",  G40*12/52)</f>
        <v>60.438461538461532</v>
      </c>
      <c r="H38" s="1"/>
      <c r="I38" s="1"/>
      <c r="J38" s="1"/>
      <c r="K38" s="26" t="s">
        <v>21</v>
      </c>
      <c r="L38" s="11"/>
      <c r="M38" s="11"/>
      <c r="N38" s="18"/>
      <c r="O38" s="27">
        <f>IF(E14&lt;=3999, "Please Contact",  O40*12/52)</f>
        <v>50.769230769230766</v>
      </c>
      <c r="P38" s="1"/>
      <c r="Q38" s="1"/>
    </row>
    <row r="39" spans="1:69" s="6" customFormat="1" ht="9" customHeight="1" x14ac:dyDescent="0.2">
      <c r="A39" s="1"/>
      <c r="B39" s="1"/>
      <c r="C39" s="26"/>
      <c r="D39" s="11"/>
      <c r="E39" s="11"/>
      <c r="F39" s="5"/>
      <c r="G39" s="27"/>
      <c r="H39" s="1"/>
      <c r="I39" s="1"/>
      <c r="J39" s="1"/>
      <c r="K39" s="26"/>
      <c r="L39" s="11"/>
      <c r="M39" s="11"/>
      <c r="N39" s="18"/>
      <c r="O39" s="27"/>
      <c r="P39" s="1"/>
      <c r="Q39" s="1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ht="12.75" customHeight="1" x14ac:dyDescent="0.2">
      <c r="A40" s="1"/>
      <c r="B40" s="1"/>
      <c r="C40" s="26" t="s">
        <v>3</v>
      </c>
      <c r="D40" s="11"/>
      <c r="E40" s="11"/>
      <c r="F40" s="5"/>
      <c r="G40" s="27">
        <f>IF(E14&lt;=3999, "Please Contact",  E14*26.19/1000)</f>
        <v>261.89999999999998</v>
      </c>
      <c r="H40" s="1"/>
      <c r="I40" s="1"/>
      <c r="J40" s="1"/>
      <c r="K40" s="26" t="s">
        <v>3</v>
      </c>
      <c r="L40" s="11"/>
      <c r="M40" s="11"/>
      <c r="N40" s="18"/>
      <c r="O40" s="27">
        <f>IF(E14&lt;=3999, "Please Contact",  E14*22/1000)</f>
        <v>220</v>
      </c>
      <c r="P40" s="1"/>
      <c r="Q40" s="1"/>
    </row>
    <row r="41" spans="1:69" ht="12.75" customHeight="1" x14ac:dyDescent="0.2">
      <c r="A41" s="1"/>
      <c r="B41" s="1"/>
      <c r="C41" s="26" t="s">
        <v>14</v>
      </c>
      <c r="D41" s="11"/>
      <c r="E41" s="11"/>
      <c r="F41" s="5"/>
      <c r="G41" s="27">
        <f>IF(E14&lt;=3999, "Please Contact",  E14*26.19/1000)</f>
        <v>261.89999999999998</v>
      </c>
      <c r="H41" s="1"/>
      <c r="I41" s="1"/>
      <c r="J41" s="1"/>
      <c r="K41" s="26" t="s">
        <v>15</v>
      </c>
      <c r="L41" s="11"/>
      <c r="M41" s="11"/>
      <c r="N41" s="18"/>
      <c r="O41" s="27">
        <f>IF(E14&lt;=3999, "Please Contact",  E14*22/1000)</f>
        <v>220</v>
      </c>
      <c r="P41" s="1"/>
      <c r="Q41" s="1"/>
    </row>
    <row r="42" spans="1:69" ht="9" customHeight="1" x14ac:dyDescent="0.2">
      <c r="A42" s="1"/>
      <c r="B42" s="1"/>
      <c r="C42" s="26"/>
      <c r="D42" s="11"/>
      <c r="E42" s="11"/>
      <c r="F42" s="5"/>
      <c r="G42" s="27"/>
      <c r="H42" s="1"/>
      <c r="I42" s="1"/>
      <c r="J42" s="1"/>
      <c r="K42" s="26"/>
      <c r="L42" s="11"/>
      <c r="M42" s="11"/>
      <c r="N42" s="18"/>
      <c r="O42" s="27"/>
      <c r="P42" s="1"/>
      <c r="Q42" s="1"/>
    </row>
    <row r="43" spans="1:69" ht="12.75" customHeight="1" x14ac:dyDescent="0.2">
      <c r="A43" s="1"/>
      <c r="B43" s="1"/>
      <c r="C43" s="26" t="s">
        <v>7</v>
      </c>
      <c r="D43" s="11"/>
      <c r="E43" s="11"/>
      <c r="F43" s="5"/>
      <c r="G43" s="27"/>
      <c r="H43" s="1"/>
      <c r="I43" s="1"/>
      <c r="J43" s="1"/>
      <c r="K43" s="26" t="s">
        <v>7</v>
      </c>
      <c r="L43" s="11"/>
      <c r="M43" s="11"/>
      <c r="N43" s="18"/>
      <c r="O43" s="27"/>
      <c r="P43" s="1"/>
      <c r="Q43" s="1"/>
    </row>
    <row r="44" spans="1:69" ht="3.75" customHeight="1" x14ac:dyDescent="0.2">
      <c r="A44" s="1"/>
      <c r="B44" s="1"/>
      <c r="C44" s="26"/>
      <c r="D44" s="11"/>
      <c r="E44" s="11"/>
      <c r="F44" s="5"/>
      <c r="G44" s="27"/>
      <c r="H44" s="1"/>
      <c r="I44" s="1"/>
      <c r="J44" s="1"/>
      <c r="K44" s="26"/>
      <c r="L44" s="11"/>
      <c r="M44" s="11"/>
      <c r="N44" s="18"/>
      <c r="O44" s="27"/>
      <c r="P44" s="1"/>
      <c r="Q44" s="1"/>
    </row>
    <row r="45" spans="1:69" ht="12.75" customHeight="1" x14ac:dyDescent="0.2">
      <c r="A45" s="1"/>
      <c r="B45" s="1"/>
      <c r="C45" s="26" t="s">
        <v>5</v>
      </c>
      <c r="D45" s="11"/>
      <c r="E45" s="11"/>
      <c r="F45" s="5"/>
      <c r="G45" s="27">
        <f>IF(E14&lt;=3999, "Please Contact",  G41*48)</f>
        <v>12571.199999999999</v>
      </c>
      <c r="H45" s="1"/>
      <c r="I45" s="1"/>
      <c r="J45" s="1"/>
      <c r="K45" s="26" t="s">
        <v>5</v>
      </c>
      <c r="L45" s="11"/>
      <c r="M45" s="11"/>
      <c r="N45" s="18"/>
      <c r="O45" s="27">
        <f>IF(E14&lt;=3999, "Please Contact",  O41*60)</f>
        <v>13200</v>
      </c>
      <c r="P45" s="1"/>
      <c r="Q45" s="1"/>
    </row>
    <row r="46" spans="1:69" ht="12.75" customHeight="1" x14ac:dyDescent="0.2">
      <c r="A46" s="1"/>
      <c r="B46" s="1"/>
      <c r="C46" s="28" t="s">
        <v>6</v>
      </c>
      <c r="D46" s="29">
        <f>E16</f>
        <v>0.2</v>
      </c>
      <c r="E46" s="8" t="s">
        <v>8</v>
      </c>
      <c r="F46" s="9"/>
      <c r="G46" s="30">
        <f>IF(E14&lt;=3999, "Please Contact", G45*D46)</f>
        <v>2514.2399999999998</v>
      </c>
      <c r="H46" s="1"/>
      <c r="I46" s="1"/>
      <c r="J46" s="1"/>
      <c r="K46" s="28" t="s">
        <v>6</v>
      </c>
      <c r="L46" s="29">
        <f>E16</f>
        <v>0.2</v>
      </c>
      <c r="M46" s="8" t="s">
        <v>8</v>
      </c>
      <c r="N46" s="8"/>
      <c r="O46" s="30">
        <f>IF(E14&lt;=3999, "Please Contact",  O45*L46)</f>
        <v>2640</v>
      </c>
      <c r="P46" s="1"/>
      <c r="Q46" s="1"/>
    </row>
    <row r="47" spans="1:69" ht="9" customHeight="1" x14ac:dyDescent="0.2">
      <c r="A47" s="1"/>
      <c r="B47" s="1"/>
      <c r="C47" s="26"/>
      <c r="D47" s="11"/>
      <c r="E47" s="11"/>
      <c r="F47" s="5"/>
      <c r="G47" s="5"/>
      <c r="H47" s="1"/>
      <c r="I47" s="1"/>
      <c r="J47" s="1"/>
      <c r="K47" s="26"/>
      <c r="L47" s="11"/>
      <c r="M47" s="11"/>
      <c r="N47" s="18"/>
      <c r="O47" s="5"/>
      <c r="P47" s="1"/>
      <c r="Q47" s="1"/>
    </row>
    <row r="48" spans="1:69" ht="12.75" customHeight="1" x14ac:dyDescent="0.25">
      <c r="A48" s="1"/>
      <c r="B48" s="1"/>
      <c r="C48" s="26" t="s">
        <v>9</v>
      </c>
      <c r="D48" s="11"/>
      <c r="E48" s="11"/>
      <c r="F48" s="10"/>
      <c r="G48" s="10">
        <f>IF(E14&lt;=3999, "Please Contact",  G45-G46)</f>
        <v>10056.959999999999</v>
      </c>
      <c r="H48" s="1"/>
      <c r="I48" s="1"/>
      <c r="J48" s="1"/>
      <c r="K48" s="26" t="s">
        <v>9</v>
      </c>
      <c r="L48" s="11"/>
      <c r="M48" s="11"/>
      <c r="N48" s="18"/>
      <c r="O48" s="10">
        <f>IF(E14&lt;=3999, "Please Contact",  O45-O46)</f>
        <v>10560</v>
      </c>
      <c r="P48" s="1"/>
      <c r="Q48" s="1"/>
    </row>
    <row r="49" spans="1:17" ht="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1"/>
      <c r="L49" s="11"/>
      <c r="M49" s="11"/>
      <c r="N49" s="18"/>
      <c r="O49" s="11"/>
      <c r="P49" s="1"/>
      <c r="Q49" s="1"/>
    </row>
    <row r="50" spans="1:17" ht="27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24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39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29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0.75" customHeight="1" x14ac:dyDescent="0.25">
      <c r="A59" s="1"/>
      <c r="B59" s="53" t="s">
        <v>24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1"/>
      <c r="Q59" s="1"/>
    </row>
    <row r="60" spans="1:17" x14ac:dyDescent="0.2">
      <c r="A60" s="1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1"/>
      <c r="Q60" s="1"/>
    </row>
    <row r="61" spans="1:17" ht="12.75" customHeight="1" x14ac:dyDescent="0.2">
      <c r="A61" s="1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1"/>
      <c r="Q61" s="1"/>
    </row>
    <row r="62" spans="1:17" ht="12.75" customHeight="1" x14ac:dyDescent="0.25">
      <c r="A62" s="1"/>
      <c r="B62" s="37"/>
      <c r="C62" s="51"/>
      <c r="D62" s="51"/>
      <c r="E62" s="51"/>
      <c r="F62" s="51"/>
      <c r="G62" s="51"/>
      <c r="H62" s="37"/>
      <c r="I62" s="37"/>
      <c r="J62" s="37"/>
      <c r="K62" s="51"/>
      <c r="L62" s="51"/>
      <c r="M62" s="51"/>
      <c r="N62" s="51"/>
      <c r="O62" s="51"/>
      <c r="P62" s="1"/>
      <c r="Q62" s="1"/>
    </row>
    <row r="63" spans="1:17" ht="12.75" customHeight="1" x14ac:dyDescent="0.2">
      <c r="A63" s="1"/>
      <c r="B63" s="37"/>
      <c r="C63" s="52"/>
      <c r="D63" s="52"/>
      <c r="E63" s="52"/>
      <c r="F63" s="52"/>
      <c r="G63" s="52"/>
      <c r="H63" s="37"/>
      <c r="I63" s="37"/>
      <c r="J63" s="37"/>
      <c r="K63" s="52"/>
      <c r="L63" s="52"/>
      <c r="M63" s="52"/>
      <c r="N63" s="52"/>
      <c r="O63" s="52"/>
      <c r="P63" s="1"/>
      <c r="Q63" s="1"/>
    </row>
    <row r="64" spans="1:17" ht="12.75" customHeight="1" x14ac:dyDescent="0.2">
      <c r="A64" s="1"/>
      <c r="B64" s="37"/>
      <c r="C64" s="38"/>
      <c r="D64" s="38"/>
      <c r="E64" s="38"/>
      <c r="F64" s="38"/>
      <c r="G64" s="38"/>
      <c r="H64" s="37"/>
      <c r="I64" s="37"/>
      <c r="J64" s="37"/>
      <c r="K64" s="38"/>
      <c r="L64" s="38"/>
      <c r="M64" s="38"/>
      <c r="N64" s="38"/>
      <c r="O64" s="38"/>
      <c r="P64" s="1"/>
      <c r="Q64" s="1"/>
    </row>
    <row r="65" spans="1:17" ht="12.75" customHeight="1" x14ac:dyDescent="0.2">
      <c r="A65" s="1"/>
      <c r="B65" s="37"/>
      <c r="C65" s="40"/>
      <c r="D65" s="41"/>
      <c r="E65" s="41"/>
      <c r="F65" s="41"/>
      <c r="G65" s="41"/>
      <c r="H65" s="37"/>
      <c r="I65" s="37"/>
      <c r="J65" s="37"/>
      <c r="K65" s="32"/>
      <c r="L65" s="32"/>
      <c r="M65" s="39"/>
      <c r="N65" s="39"/>
      <c r="O65" s="39"/>
      <c r="P65" s="1"/>
      <c r="Q65" s="1"/>
    </row>
    <row r="66" spans="1:17" ht="12.75" customHeight="1" x14ac:dyDescent="0.2">
      <c r="A66" s="1"/>
      <c r="B66" s="37"/>
      <c r="C66" s="32"/>
      <c r="D66" s="39"/>
      <c r="E66" s="39"/>
      <c r="F66" s="39"/>
      <c r="G66" s="39"/>
      <c r="H66" s="37"/>
      <c r="I66" s="37"/>
      <c r="J66" s="37"/>
      <c r="K66" s="32"/>
      <c r="L66" s="32"/>
      <c r="M66" s="39"/>
      <c r="N66" s="39"/>
      <c r="O66" s="39"/>
      <c r="P66" s="1"/>
      <c r="Q66" s="1"/>
    </row>
    <row r="67" spans="1:17" ht="12.75" customHeight="1" x14ac:dyDescent="0.2">
      <c r="A67" s="1"/>
      <c r="B67" s="37"/>
      <c r="C67" s="32"/>
      <c r="D67" s="39"/>
      <c r="E67" s="39"/>
      <c r="F67" s="39"/>
      <c r="G67" s="39"/>
      <c r="H67" s="37"/>
      <c r="I67" s="37"/>
      <c r="J67" s="37"/>
      <c r="K67" s="32"/>
      <c r="L67" s="32"/>
      <c r="M67" s="39"/>
      <c r="N67" s="39"/>
      <c r="O67" s="39"/>
      <c r="P67" s="1"/>
      <c r="Q67" s="1"/>
    </row>
    <row r="68" spans="1:17" ht="12.75" customHeight="1" x14ac:dyDescent="0.2">
      <c r="A68" s="1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1"/>
      <c r="Q68" s="1"/>
    </row>
    <row r="69" spans="1:17" ht="31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2.75" customHeight="1" x14ac:dyDescent="0.25">
      <c r="A70" s="1"/>
      <c r="B70" s="21" t="s">
        <v>19</v>
      </c>
      <c r="C70" s="8"/>
      <c r="D70" s="8"/>
      <c r="E70" s="8"/>
      <c r="F70" s="8"/>
      <c r="G70" s="8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6" customHeight="1" x14ac:dyDescent="0.2">
      <c r="A71" s="1"/>
      <c r="B71" s="8"/>
      <c r="C71" s="8"/>
      <c r="D71" s="8"/>
      <c r="E71" s="8"/>
      <c r="F71" s="8"/>
      <c r="G71" s="8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48.75" customHeight="1" x14ac:dyDescent="0.2">
      <c r="A72" s="7"/>
      <c r="B72" s="49" t="s">
        <v>23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7"/>
    </row>
    <row r="73" spans="1:17" s="15" customFormat="1" x14ac:dyDescent="0.2"/>
    <row r="74" spans="1:17" s="15" customFormat="1" x14ac:dyDescent="0.2"/>
    <row r="75" spans="1:17" s="15" customFormat="1" x14ac:dyDescent="0.2"/>
    <row r="76" spans="1:17" s="15" customFormat="1" x14ac:dyDescent="0.2"/>
    <row r="77" spans="1:17" s="15" customFormat="1" x14ac:dyDescent="0.2"/>
    <row r="78" spans="1:17" s="15" customFormat="1" x14ac:dyDescent="0.2"/>
    <row r="79" spans="1:17" s="15" customFormat="1" x14ac:dyDescent="0.2"/>
    <row r="80" spans="1:17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</sheetData>
  <sheetProtection password="CC4F" sheet="1" objects="1" scenarios="1"/>
  <mergeCells count="18">
    <mergeCell ref="K36:O36"/>
    <mergeCell ref="B72:P72"/>
    <mergeCell ref="K62:O62"/>
    <mergeCell ref="K63:O63"/>
    <mergeCell ref="C62:G62"/>
    <mergeCell ref="C63:G63"/>
    <mergeCell ref="C36:G36"/>
    <mergeCell ref="B59:O59"/>
    <mergeCell ref="K20:O20"/>
    <mergeCell ref="E10:F10"/>
    <mergeCell ref="E14:F14"/>
    <mergeCell ref="B16:D16"/>
    <mergeCell ref="B14:D14"/>
    <mergeCell ref="B10:D10"/>
    <mergeCell ref="E16:F16"/>
    <mergeCell ref="B12:D12"/>
    <mergeCell ref="E12:L12"/>
    <mergeCell ref="C20:G20"/>
  </mergeCells>
  <pageMargins left="0.70866141732283472" right="0.39370078740157483" top="0.15748031496062992" bottom="0.15748031496062992" header="0.19685039370078741" footer="0.15748031496062992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Rental Calculator</vt:lpstr>
      <vt:lpstr>'Rental Calculator'!Print_Area</vt:lpstr>
    </vt:vector>
  </TitlesOfParts>
  <Company>JM Leasing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McCusker</dc:creator>
  <cp:lastModifiedBy>Steve</cp:lastModifiedBy>
  <cp:lastPrinted>2021-11-02T14:23:47Z</cp:lastPrinted>
  <dcterms:created xsi:type="dcterms:W3CDTF">2012-06-25T09:25:04Z</dcterms:created>
  <dcterms:modified xsi:type="dcterms:W3CDTF">2021-11-02T15:26:34Z</dcterms:modified>
</cp:coreProperties>
</file>